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F:\ACCTS2\AVI\באזל 3\30.09.2021\"/>
    </mc:Choice>
  </mc:AlternateContent>
  <bookViews>
    <workbookView xWindow="240" yWindow="285" windowWidth="12120" windowHeight="7875"/>
  </bookViews>
  <sheets>
    <sheet name="גיליון1" sheetId="1" r:id="rId1"/>
    <sheet name="גיליון2" sheetId="2" r:id="rId2"/>
    <sheet name="גיליון3" sheetId="3" r:id="rId3"/>
  </sheets>
  <definedNames>
    <definedName name="_xlnm.Print_Titles" localSheetId="0">גיליון1!$1:$4</definedName>
  </definedNames>
  <calcPr calcId="162913"/>
</workbook>
</file>

<file path=xl/calcChain.xml><?xml version="1.0" encoding="utf-8"?>
<calcChain xmlns="http://schemas.openxmlformats.org/spreadsheetml/2006/main">
  <c r="C115" i="1" l="1"/>
  <c r="C114" i="1"/>
  <c r="C105" i="1"/>
  <c r="C103" i="1"/>
  <c r="C65" i="1"/>
  <c r="C37" i="1"/>
  <c r="C29" i="1"/>
  <c r="C22" i="1"/>
  <c r="C17" i="1"/>
  <c r="C9" i="1"/>
  <c r="C8" i="1"/>
  <c r="C18" i="1" l="1"/>
  <c r="C49" i="1" l="1"/>
  <c r="C27" i="1" l="1"/>
  <c r="C64" i="1" l="1"/>
  <c r="C69" i="1" s="1"/>
  <c r="C81" i="1" s="1"/>
  <c r="D9" i="1"/>
  <c r="D8" i="1"/>
  <c r="D13" i="1"/>
  <c r="C7" i="1"/>
  <c r="C106" i="1"/>
  <c r="C80" i="1"/>
  <c r="C60" i="1"/>
  <c r="C61" i="1" s="1"/>
  <c r="A102" i="1"/>
  <c r="A103" i="1"/>
  <c r="A106" i="1"/>
  <c r="A107" i="1"/>
  <c r="A108" i="1"/>
  <c r="A111" i="1"/>
  <c r="A112" i="1" s="1"/>
  <c r="A113" i="1" s="1"/>
  <c r="A114" i="1" s="1"/>
  <c r="A115" i="1" s="1"/>
  <c r="A8" i="1"/>
  <c r="A9" i="1"/>
  <c r="A10" i="1"/>
  <c r="A12" i="1"/>
  <c r="A13" i="1" s="1"/>
  <c r="A15" i="1" s="1"/>
  <c r="A16" i="1" s="1"/>
  <c r="A17" i="1" s="1"/>
  <c r="A18" i="1" s="1"/>
  <c r="A19" i="1" s="1"/>
  <c r="A20" i="1" s="1"/>
  <c r="A21" i="1" s="1"/>
  <c r="A22" i="1" s="1"/>
  <c r="A23" i="1" s="1"/>
  <c r="A24" i="1" s="1"/>
  <c r="A25" i="1" s="1"/>
  <c r="A26" i="1" s="1"/>
  <c r="A27" i="1" s="1"/>
  <c r="A28" i="1" s="1"/>
  <c r="A29" i="1" s="1"/>
  <c r="A30" i="1" s="1"/>
  <c r="A31" i="1" s="1"/>
  <c r="A32" i="1" s="1"/>
  <c r="A33" i="1" s="1"/>
  <c r="A34" i="1" s="1"/>
  <c r="A43" i="1"/>
  <c r="A44" i="1"/>
  <c r="A45" i="1"/>
  <c r="A46" i="1" s="1"/>
  <c r="A47" i="1" s="1"/>
  <c r="A48" i="1" s="1"/>
  <c r="A49" i="1" s="1"/>
  <c r="A51" i="1" s="1"/>
  <c r="A52" i="1" s="1"/>
  <c r="A53" i="1" s="1"/>
  <c r="A54" i="1" s="1"/>
  <c r="A55" i="1" s="1"/>
  <c r="A60" i="1"/>
  <c r="A61" i="1"/>
  <c r="A62" i="1"/>
  <c r="A64" i="1" s="1"/>
  <c r="A65" i="1" s="1"/>
  <c r="A66" i="1" s="1"/>
  <c r="A67" i="1" s="1"/>
  <c r="A68" i="1" s="1"/>
  <c r="A69" i="1" s="1"/>
  <c r="A71" i="1" s="1"/>
  <c r="A72" i="1" s="1"/>
  <c r="A73" i="1" s="1"/>
  <c r="A74" i="1" s="1"/>
  <c r="A75" i="1" s="1"/>
  <c r="A81" i="1"/>
  <c r="A82" i="1" s="1"/>
  <c r="A87" i="1"/>
  <c r="A88" i="1"/>
  <c r="A89" i="1"/>
  <c r="A90" i="1" s="1"/>
  <c r="A91" i="1" s="1"/>
  <c r="A92" i="1" s="1"/>
  <c r="A93" i="1" s="1"/>
  <c r="A94" i="1" s="1"/>
  <c r="A97" i="1"/>
  <c r="A98" i="1"/>
  <c r="C13" i="1" l="1"/>
  <c r="C34" i="1" l="1"/>
  <c r="C40" i="1" s="1"/>
  <c r="C41" i="1" s="1"/>
  <c r="D29" i="1"/>
  <c r="C83" i="1" s="1"/>
  <c r="D40" i="1" l="1"/>
  <c r="D41" i="1" s="1"/>
  <c r="D62" i="1" s="1"/>
  <c r="D82" i="1" s="1"/>
  <c r="C84" i="1"/>
  <c r="C62" i="1"/>
  <c r="C87" i="1"/>
  <c r="C82" i="1" l="1"/>
  <c r="C89" i="1" s="1"/>
  <c r="C88" i="1"/>
</calcChain>
</file>

<file path=xl/sharedStrings.xml><?xml version="1.0" encoding="utf-8"?>
<sst xmlns="http://schemas.openxmlformats.org/spreadsheetml/2006/main" count="140" uniqueCount="129">
  <si>
    <t>בנק  מרכנתיל  דיסקונט  בע"מ</t>
  </si>
  <si>
    <t xml:space="preserve">גילויים פיקוחיים נוספים  -  גילוי נוסף לפי נדבך 3 של באזל </t>
  </si>
  <si>
    <t xml:space="preserve">         הון עצמי רובד 1  :  מכשירים ועודפים</t>
  </si>
  <si>
    <t>עודפים לרבות דיבידנד שהוצע או שהוכרז לאחר תאריך המאזן</t>
  </si>
  <si>
    <t>רווח כולל אחר מצטבר ועודפים שניתן להם גילוי (בהתאם לסעיף 4.ד. בהוראה 202)</t>
  </si>
  <si>
    <t>הון מניות רגילות שהונפק ע"י התאגיד הבנקאי ופרמיה על מניות רגילות הכלולות בהון עצמי רובד 1 (בהתאם לסעיפים 4.א. ו-4.ב. בהוראה 202)</t>
  </si>
  <si>
    <t>מכשירי הון עצמי רובד 1 שהונפקו ע"י התאגיד הכשירים להכללה בהון הפיקוחי בתקופת המעבר (בהתאם להוראה 299)</t>
  </si>
  <si>
    <t>הזרמות הון קיימות מהמגזר הציבורי שיוכרו עד ליום 1.1.2018</t>
  </si>
  <si>
    <t xml:space="preserve">מניות רגילות שהונפקו ע"י חברות בת של התאגיד הבנקאי שאוחדו והמוחזקות ע"י צד ג' (זכויות מיעוט) </t>
  </si>
  <si>
    <t>הון עצמי רובד 1 לפני התאמות פיקוחיות וניכויים (סיכום שורות 1-5)</t>
  </si>
  <si>
    <t xml:space="preserve">סכומים שלא נוכו מההון הכפופים לטיפול הנדרש לפי כללי באזל 2 </t>
  </si>
  <si>
    <t xml:space="preserve">הון עצמי רובד 1  :  התאמות פיקוחיות וניכויים </t>
  </si>
  <si>
    <t xml:space="preserve">התאמות יציבותיות להערכות שווי </t>
  </si>
  <si>
    <t>מוניטין בניכוי מיסים נדחים לשלם , אם רלוונטי (בהתאם לסעיף 5.א. בהוראה 202)</t>
  </si>
  <si>
    <t>נכסים לא מוחשיים אחרים למעט זכויות שירות למשכנתאות , בניכוי מיסים נדחים לשלם (בהתאם לסעיף 5.א. בהוראה 202)</t>
  </si>
  <si>
    <t>סכום הרווח הכולל האחר בגין גידורי תזרים מזומנים של פריטים שאינם מוצגים במאזן לפי שוויים ההוגן (בהתאם לסעיף 5.ד. בהוראה 202).</t>
  </si>
  <si>
    <t>פער שלילי בין הפרשות להפסדים צפויים (בהתאם לסעיף 5.ז. בהוראה 202).</t>
  </si>
  <si>
    <t>גידול בהון העצמי הנובע מעיסקאות איגוח (בהתאם לסעיף 5.ה. בהוראה 202).</t>
  </si>
  <si>
    <t>רווחים והפסדים שטרם מומשו כתוצאה משינויים בשווי ההוגן של התחייבויות שנבעו משינויים בסיכון האשראי העצמי של התאגיד הבנקאי. בנוסף, בהתייחס להתחייבויות בגין מכשירים נגזרים, יש לגרוע את כל התאמות השווי החשבונאיות הנובעות מסיכון האשראי העצמי של הבנק (בהתאם לסעיף 5.ו. בהוראה 202).</t>
  </si>
  <si>
    <t>עודף יעודה על עתודה, בניכוי מיסים נידחים לשלם שיסולקו אם הנכס יהפוך לפגום או ייגרע בהתאם להוראות הדיווח לציבור (בהתאם לסעיף 5.ג. בהוראה 202).</t>
  </si>
  <si>
    <t>השקעה עצמית במניות רגילות, המוחזקות באופן ישיר או עקיף (כולל התחייבויות לרכוש מניות בכפוף להסכמים חוזיים) (בהתאם לסעיף 5.ח. בהוראה 202).</t>
  </si>
  <si>
    <t>החזקות צולבות הדדיות במניות רגילות של תאגידים פיננסיים (בהתאם לסעיף 5.ט. בהוראה 202).</t>
  </si>
  <si>
    <t>התאמות פיקוחיות וניכויים נוספים שנקבעו על ידי המפקח על הבנקים</t>
  </si>
  <si>
    <t xml:space="preserve">          מזה:  בגין זכויות שירות למשכנתאות</t>
  </si>
  <si>
    <t xml:space="preserve">          מזה:  מיסים נידחים לקבל שנוצרו כתוצאה מהפרשי עיתוי</t>
  </si>
  <si>
    <t xml:space="preserve">          מזה:  בגין השקעות בשיעור העולה על 10% מהון המניות הרגילות שהונפקו ע"י                         תאגידים פיננסיים</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</si>
  <si>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</si>
  <si>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מזה:  בגין זכויות שירות למשכנתאות (יש לכלול בסעיף זה את ההשפעה נטו של                        ניכוי זכויות שירות למשכנתאות בהתאם להוראה 202 לעומת הטיפול                               בהתאם למסמך באזל 3).</t>
  </si>
  <si>
    <t>התאמות פיקוחיות בהון עצמי רובד 1 הכפופות לטיפול הנדרש לפני אימוץ הוראה 202 בהתאם לבאזל 3.                                                                                                             מזה:   (שם ההתאמה הפיקוחית)</t>
  </si>
  <si>
    <t>ניכויים החלים על הון עצמי רובד 1 מאחר ואין בהון רובד 1 נוסף והון רובד 2 די הון בכדי לכסות על הניכויים (כאמור בסעיפים 9, 12 בהוראה 202).</t>
  </si>
  <si>
    <t>סך כל ההתאמות הפיקוחיות והניכויים בהון עצמי רובד 1 (סיכום שורות 7-22,26,27).</t>
  </si>
  <si>
    <t>הון עצמי רובד 1 (סכום שורה 6 פחות הסכום בשורה 28).</t>
  </si>
  <si>
    <t>26.א.</t>
  </si>
  <si>
    <t>26.ב.</t>
  </si>
  <si>
    <t>26.ג.</t>
  </si>
  <si>
    <t>מכשירי הון מניות רובד 1 שהונפקו על ידי התאגיד הבנקאי ופרמיה על מכשירים אלו (בהתאם לסעיפים 7.א. ו- 7.ב. בהוראה 202).</t>
  </si>
  <si>
    <t xml:space="preserve">          מזה:  מסווג כהון עצמי בהתאם להוראות הדיווח לציבור.</t>
  </si>
  <si>
    <t xml:space="preserve">          מזה:  מסווג כהתחייבות בהתאם להוראות הדיווח לציבור.</t>
  </si>
  <si>
    <t>מכשירי הון רובד 1 נוסף שהונפקו על ידי התאגיד הכשירים להכללה בהון הפיקוחי בתקופת המעבר (בהתאם להוראות המעבר בהוראה 299).</t>
  </si>
  <si>
    <t>מכשירי הון רובד 1 נוסף שהונפקו על ידי חברות בת של התאגיד הבנקאי והמוחזקים על ידי משקיעי צד ג' (בהתאם לסעיף 7.ג. בהוראה 202 ובהתאם להוראה 299).</t>
  </si>
  <si>
    <t>השקעה עצמית במכשירי הון הכלולים ברובד 1 נוסף, המוחזקת באופן ישיר או עקיף (כולל התחייבות לרכוש מכשירים בכפוף להסכמים חוזיים), (בהתאם לסעיף 8.א. בהוראה 202).</t>
  </si>
  <si>
    <t>החזקות צולבות הדדיות במכשירי הון הכלולים ברובד 1 נוסף (בהתאם לסעיף 8.ב. בהוראה 202).</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</si>
  <si>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(בהתאם לסעיפים 6.ב., 8.ג., 8.ד. בהוראה 202).</t>
  </si>
  <si>
    <t>ניכויים נוספים שנקבעו על ידי המפקח על הבנקים</t>
  </si>
  <si>
    <t>41.א.</t>
  </si>
  <si>
    <t>41.ב.</t>
  </si>
  <si>
    <t>סך כל הניכויים בהון רובד 1 נוסף (סכום שורות 37-41, 42).</t>
  </si>
  <si>
    <t>הון רובד 1 נוסף (סכום שורה 36 פחות הסכום בשורה 43).</t>
  </si>
  <si>
    <t>הון רובד 1 (הון עצמי רובד 1 והון רובד 1 נוסף, המחושב על ידי סיכום שורות 29 ו- 44).</t>
  </si>
  <si>
    <t>הון רובד 2: מכשירים והפרשות</t>
  </si>
  <si>
    <t>מכשירים שהונפקו על ידי התאגיד הבנקאי (שאינם נכללים ברובד 1) ופרמיה על מכשירים אלו (בהתאם לסעיפים 10.א. ו- 10.ב. בהוראה 202).</t>
  </si>
  <si>
    <t>מכשירי הון רובד 2 שהונפקו על ידי התאגיד הכשירים להכללה בהון הפיקוחי בתקופת המעבר (בהתאם להוראות המעבר בהוראה 299).</t>
  </si>
  <si>
    <t>מכשירי הון רובד 2 שהונפקו על ידי חברות בת של התאגיד הבנקאי למשקיעי צד ג' (בהתאם לסעיף 10.ג. בהוראה 202 ובהתאם להוראה 299).</t>
  </si>
  <si>
    <t xml:space="preserve">          מזה:  מכשירי הון רובד 2 שהונפקו על ידי חברות בת של התאגיד הבנקאי                                 והמוחזקים על ידי משקיעי צד ג', המופחתים בהדרגה מהון רובד 2 (בהתאם                    להוראות המעבר בהוראה 299).</t>
  </si>
  <si>
    <t>הון רובד 2 לפני ניכויים (סכום שורות 46-48, 50).</t>
  </si>
  <si>
    <t>הון רובד 2: ניכויים</t>
  </si>
  <si>
    <t>השקעה עצמית במכשירי הון רובד 2, המוחזקת באופן ישיר או עקיף (כולל התחייבות לרכוש מכשירים בכפוף להסכמים חוזיים) (בהתאם לסעיף 11.א. בהוראה 202).</t>
  </si>
  <si>
    <t>החזקות צולבות הדדיות במכשירי הון רובד  של תאגידים פיננסיים (בהתאם לסעיף 11.ב. בהוראה 202).</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</si>
  <si>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(בהתאם לסעיפים 6.ב., 11.ג. ו- 11.ד. בהוראה 202).</t>
  </si>
  <si>
    <t>56.א.</t>
  </si>
  <si>
    <t>56.ב.</t>
  </si>
  <si>
    <t xml:space="preserve">התאמות פיקוחיות בהון רובד 2 הכפופות לטיפול הנדרש לפני אימוץ הוראה 202 בהתאם לבאזל 3 </t>
  </si>
  <si>
    <t>סך כל ההתאמות הפיקוחיות להון רובד 2 (סכום שורות 52-56).</t>
  </si>
  <si>
    <t>הון רובד 2 (המחושב לפי סכום שורה 51 פחות הסכום בשורה 57).</t>
  </si>
  <si>
    <t>סך ההון (הון רובד 1 והון רובד 2, המחושב לפי סכום שורות 45, 58).</t>
  </si>
  <si>
    <t>סך הכל נכסי סיכון משוקללים בהתאם לטיפול שנדרש לפני אימוץ הוראה 202 בהתאם לבאזל 3</t>
  </si>
  <si>
    <t>סך נכסי סיכון משוקללים.</t>
  </si>
  <si>
    <t>יחסי הון וכריות לשימור הון</t>
  </si>
  <si>
    <t>הון עצמי רובד 1 (כאחוז מנכסי סיכון משוקללים)</t>
  </si>
  <si>
    <t>הון רובד 1 (כאחוז מנכסי סיכון משוקללים)</t>
  </si>
  <si>
    <t>ההון הכולל (כאחוז מנכסי סיכון משוקללים)</t>
  </si>
  <si>
    <t>לא רלבנטי</t>
  </si>
  <si>
    <t>דרישות מזעריות שנקבעו על ידי המפקח על הבנקים</t>
  </si>
  <si>
    <t>סכומים שמתחת לסף ההפחתה (לפני שקלול סיכון)</t>
  </si>
  <si>
    <t>השקעות בהון של תאגידים פיננסיים (למעט תאגידים בנקאיים וחברות הבנות שלהם), שאינן עולות על 10% מהון המניות הרגילות שהונפקו על ידי התאגיד הפיננסי והן מתחת לסף ההפחתה (לא דווחו בשורות 18, 39, 54).</t>
  </si>
  <si>
    <t>השקעות בהון עצמי רובד 1 של תאגידים פיננסיים (למעט תאגידים בנקאיים וחברות בנות שלהם), העולות על 10% מהון המניות הרגילות שהונפקו על ידי התאגיד הפיננסי, והן מתחת לסף ההפחתה (לא דווחו בשורות 19,23).</t>
  </si>
  <si>
    <t>זכויות שירות למשכנתאות (בניכוי מסים נדחים לשלם, לא דווחו בשורות 20, 24)</t>
  </si>
  <si>
    <t>תקרה להכללת הפרשות ברובד 2</t>
  </si>
  <si>
    <t>הפרשה כשירה במסגרת רובד 2 בהתייחס לחשיפות תחת הגישה הסטנדרטית, לפני יישום התקרה (בהתאם לסעיף 10.ד.(1) בהוראה 202).</t>
  </si>
  <si>
    <t>התקרה להכללת הפרשה במסגרת רובד 2 תחת הגישה הסטנדרטית (בהתאם לסעיף 10.ד.(1) בהוראה 202).</t>
  </si>
  <si>
    <t>הפרשה כשירה להכללה במסגרת רובד 2 בהתייחס לחשיפות לפי גישת הדירוגים הפנימיים, לפני יישום התקרה (בהתאם לסעיף 10.ד.(2) בהוראה 202).</t>
  </si>
  <si>
    <t>התקרה להכללת הפרשה במסגרת רובד 2 לפי גישת הדירוגים הפנימיים (בהתאם לסעיף 10.ד.(2) בהוראה 202).</t>
  </si>
  <si>
    <t>סכום התקרה הנוכחית למכשירים הנכללים בהון עצמי רובד 1 הכפופים להוראות המעבר (בהתאם להוראות המעבר בהוראה 299).</t>
  </si>
  <si>
    <t>סכום שנוכה מהון עצמי רובד 1 בשל התקרה.</t>
  </si>
  <si>
    <t>סכום התקרה הנוכחית למכשירים הנכללים בהון עצמי רובד 1 נוסף הכפופים להוראות המעבר (בהתאם להוראות המעבר בהוראה 299).</t>
  </si>
  <si>
    <t>סכום שנוכה מהון עצמי רובד 1 נוסף בשל התקרה.</t>
  </si>
  <si>
    <t>סכום התקרה הנוכחית למכשירים הנכללים בהון רובד 2 הכפופים להוראות המעבר (בהתאם להוראות המעבר בהוראה 299).</t>
  </si>
  <si>
    <t>סכום שנוכה מהון רובד 2 בשל התקרה.</t>
  </si>
  <si>
    <t>הון רובד 1 נוסף :  מכשירים</t>
  </si>
  <si>
    <t xml:space="preserve">          מזה:  מכשירי הון רובד 1 נוסף שהונפקו על ידי חברות בת של התאגיד הבנקאי                          והמוחזקים על ידי משקיעי צד ג', המופחתים בהדרגה מהון רובד 1 נוסף                           (בהתאם להוראות המעבר בהוראה 299).</t>
  </si>
  <si>
    <t xml:space="preserve">          מזה:  התאמות פיקוחיות נוספות להון עצמי רובד 1 שלא נכללו במסגרת סעיפים                         26.א. ו- 26.ב. (פרט אם מהותי).</t>
  </si>
  <si>
    <t xml:space="preserve">          מזה:  ניכויים נוספים להון רובד 1 שלא נכללו במסגרת סעיף 41.א.                                            (פרט אם מהותי).</t>
  </si>
  <si>
    <t xml:space="preserve">ניכויים בהון רובד 1 נוסף הכפופים לטיפול הנדרש לפני אימוץ הוראה 202 בהתאם לבאזל 3      מזה :          </t>
  </si>
  <si>
    <t>ניכויים החלים על הון רובד 1 נוסף מאחר ואין בהון 2 די הון בכדי לכסות על הניכויים        (כאמור בסעיף 12 בהוראה 202).</t>
  </si>
  <si>
    <t xml:space="preserve">          מזה:  </t>
  </si>
  <si>
    <t xml:space="preserve">       מזה:  ניכויים נוספים להון רובד 2 שלא נכללו במסגרת סעיף 56.א.  (פרט אם מהותי).</t>
  </si>
  <si>
    <t xml:space="preserve">        מזה: בגין השקעות בהון של תאגידים פיננסיים (יש לכלול בסעיף זה את ההשפעה                       נטו של ניכוי השקעות שאינן במניות רגילות בהתאם להוראה 202 לעומת                          הטיפול בהתאם למסמך באזל 3).</t>
  </si>
  <si>
    <t xml:space="preserve">                         מכשירי הון שאינם כשירים כהון פיקוחי הכפופים להוראות המעבר                              (יש להציג את הנתונים בין 1.1.2014 - 1.1.2022)</t>
  </si>
  <si>
    <t>מיסים נדחים לקבל שמימושם מתבסס על רווחיות עתידית (בהתאם לסעיף 5.ב. בהוראה 202) , למעט מיסים נדחים לקבל הנובעים מהפרשי עיתוי</t>
  </si>
  <si>
    <t xml:space="preserve">הון רובד 1 נוסף :  ניכויים </t>
  </si>
  <si>
    <t xml:space="preserve">        מזה:  מיסים נדחים הנובעים מהפרשי עיתוי , המשוקללים בהתאם לטיפול שנדרש                       לפני אימוץ הוראה 202 בהתאם לכללי באזל 3</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</si>
  <si>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 (בסכום העולה על 10% מהון עצמי רובד 1) .</t>
  </si>
  <si>
    <t>השקעות בהון של תאגידים פיננסיים שאינם מאוחדים בדוחות לציבור של התאגיד הבנקאי, כאשר החזקת התאגיד הבנקאי עולה על 10% מהון המניות הרגילות שהונפקו על ידי התאגיד הפיננסי  .</t>
  </si>
  <si>
    <t xml:space="preserve">זכויות שירות למשכנתאות אשר סכומן עולה על 10% מהון עצמי רובד 1. </t>
  </si>
  <si>
    <t>מיסים נידחים לקבל שנוצרו כתוצאה מהפרשי עיתוי, אשר סכומם עולה על 10% מהון עצמי רובד 1 .</t>
  </si>
  <si>
    <t>סכום זכויות שירות למשכנתאות, מיסים נידחים לקבל שנוצרו כתוצאה מהפרשי עיתוי וההשקעות בשיעור העולה על 10% מהון המניות הרגילות שהונפקו ע"י תאגידים פיננסיים, העולה על 15% מהון עצמי רובד 1 של התאגיד הבנקאי .</t>
  </si>
  <si>
    <t>השקעות בהון של תאגידים פיננסיים שאינם מאוחדים בדוחות לציבור של התאגיד הבנקאי, כאשר החזקת התאגיד הבנקאי על 10% מהון המניות הרגילות שהונפקו על ידי התאגיד הפיננסי .</t>
  </si>
  <si>
    <t>השקעות בהון של תאגידים פיננסיים שאינם מאוחדים בדוחות לציבור של התאגיד הבנקאי, כאשר החזקת התאגיד הבנקאי אינה עולה על 10% מהון המניות הרגילות שהונפקו על ידי התאגיד הפיננסי.</t>
  </si>
  <si>
    <t>הפרשות קבוצתיות להפסדי אשראי לפני השפעת המס המתייחס (בהתאם לסעיף 10.ד. בהוראה 202).</t>
  </si>
  <si>
    <t xml:space="preserve">יחס הון עצמי רובד 1 מזערי שנקבע על ידי המפקח על הבנקים </t>
  </si>
  <si>
    <t xml:space="preserve">יחס הון כולל מזערי שנקבע על ידי המפקח על הבנקים </t>
  </si>
  <si>
    <t>15.1.2</t>
  </si>
  <si>
    <t xml:space="preserve">     15.1.3   15.1.4</t>
  </si>
  <si>
    <t>8.1.1</t>
  </si>
  <si>
    <t>12.2.2</t>
  </si>
  <si>
    <t xml:space="preserve">          4.1      14.2</t>
  </si>
  <si>
    <t xml:space="preserve">     15.1.1      15.1.4    </t>
  </si>
  <si>
    <t>הפניות למאזן הפיקוחי בדוח הסיכונים</t>
  </si>
  <si>
    <t>הדוח לעיל  מוצג גם במסגרת דוח הסיכונים לפי הוראה 651 .</t>
  </si>
  <si>
    <t>נספח ב'  -  הרכב ההון הפיקוחי  , בהתאם להוראות המעבר  * :</t>
  </si>
  <si>
    <t>*</t>
  </si>
  <si>
    <t>תחילת טבלה</t>
  </si>
  <si>
    <t>גבול צד שמאל של הטבלה</t>
  </si>
  <si>
    <t>גבול תחתון של הטבלה</t>
  </si>
  <si>
    <t>סוף מידע</t>
  </si>
  <si>
    <t>מיסים נדחים לקבל שנוצרו מהפרשי עיתוי שהם מתחת לסף ההפחתה                            (לא דווחו בשורות 21,25).</t>
  </si>
  <si>
    <t>הון רובד 1 נוסף לפני ניכויים (סכום שורות 30, 33-34).</t>
  </si>
  <si>
    <t>הנתונים להלן נכונים ליום  30.09.2021  ונקובים בסכומים מדווחים  במיליוני שקלים חדשים</t>
  </si>
  <si>
    <t xml:space="preserve">יחס הון רובד 1 מזערי שנקבע על ידי המפקח על הבנקים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</si>
</sst>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 #,##0;\ \(#,##0\)"/>
  </numFmts>
  <fonts count="13">
    <font>
      <sz val="11"/>
      <color theme="1"/>
      <name val="Arial"/>
      <family val="2"/>
      <charset val="177"/>
      <scheme val="minor"/>
    </font>
    <font>
      <sz val="11"/>
      <name val="Arial"/>
      <family val="2"/>
    </font>
    <font>
      <b/>
      <sz val="11"/>
      <name val="Arial"/>
      <family val="2"/>
    </font>
    <font>
      <sz val="11"/>
      <color theme="0"/>
      <name val="Arial"/>
      <family val="2"/>
      <charset val="177"/>
      <scheme val="minor"/>
    </font>
    <font>
      <sz val="11"/>
      <color rgb="FFFF0000"/>
      <name val="Arial"/>
      <family val="2"/>
      <charset val="177"/>
      <scheme val="minor"/>
    </font>
    <font>
      <sz val="12"/>
      <color theme="1"/>
      <name val="Arial"/>
      <family val="2"/>
      <charset val="177"/>
      <scheme val="minor"/>
    </font>
    <font>
      <b/>
      <sz val="11"/>
      <color theme="1"/>
      <name val="Arial"/>
      <family val="2"/>
      <scheme val="minor"/>
    </font>
    <font>
      <b/>
      <sz val="12"/>
      <color theme="1"/>
      <name val="Narkisim"/>
      <family val="2"/>
      <charset val="177"/>
    </font>
    <font>
      <b/>
      <sz val="12"/>
      <name val="Arial"/>
      <family val="2"/>
      <scheme val="minor"/>
    </font>
    <font>
      <b/>
      <sz val="12"/>
      <color theme="1"/>
      <name val="Arial"/>
      <family val="2"/>
      <scheme val="minor"/>
    </font>
    <font>
      <b/>
      <sz val="14"/>
      <color theme="1"/>
      <name val="David Transparent"/>
      <charset val="177"/>
    </font>
    <font>
      <b/>
      <sz val="16"/>
      <color theme="1"/>
      <name val="David Transparent"/>
      <charset val="177"/>
    </font>
    <font>
      <b/>
      <sz val="11"/>
      <color theme="0"/>
      <name val="Arial"/>
      <family val="2"/>
      <scheme val="minor"/>
    </font>
  </fonts>
  <fills count="2">
    <fill>
      <patternFill patternType="none"/>
    </fill>
    <fill>
      <patternFill patternType="gray125"/>
    </fill>
  </fills>
  <borders count="13">
    <border>
      <left/>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5" fillId="0" borderId="0" xfId="0" applyFont="1"/>
    <xf numFmtId="0" fontId="0" fillId="0" borderId="1" xfId="0" applyBorder="1" applyAlignment="1">
      <alignment horizontal="right" wrapText="1"/>
    </xf>
    <xf numFmtId="0" fontId="0" fillId="0" borderId="0" xfId="0" applyAlignment="1">
      <alignment horizontal="right" wrapText="1"/>
    </xf>
    <xf numFmtId="0" fontId="0" fillId="0" borderId="2" xfId="0" applyBorder="1" applyAlignment="1">
      <alignment horizontal="right" wrapText="1"/>
    </xf>
    <xf numFmtId="0" fontId="6" fillId="0" borderId="3" xfId="0" applyFont="1" applyBorder="1" applyAlignment="1">
      <alignment horizontal="right" wrapText="1"/>
    </xf>
    <xf numFmtId="0" fontId="0" fillId="0" borderId="4" xfId="0" applyBorder="1" applyAlignment="1">
      <alignment horizontal="right" wrapText="1"/>
    </xf>
    <xf numFmtId="0" fontId="0" fillId="0" borderId="0" xfId="0" applyAlignment="1">
      <alignment horizontal="right"/>
    </xf>
    <xf numFmtId="0" fontId="7"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0" fillId="0" borderId="5" xfId="0" applyBorder="1" applyAlignment="1">
      <alignment vertical="top" wrapText="1"/>
    </xf>
    <xf numFmtId="0" fontId="0" fillId="0" borderId="1" xfId="0" applyBorder="1" applyAlignment="1">
      <alignment wrapText="1"/>
    </xf>
    <xf numFmtId="41" fontId="0" fillId="0" borderId="1" xfId="0" applyNumberFormat="1" applyBorder="1" applyAlignment="1">
      <alignment horizontal="left" wrapText="1"/>
    </xf>
    <xf numFmtId="0" fontId="0" fillId="0" borderId="1" xfId="0" applyBorder="1" applyAlignment="1">
      <alignment vertical="top" wrapText="1"/>
    </xf>
    <xf numFmtId="0" fontId="6" fillId="0" borderId="6" xfId="0" applyFont="1" applyBorder="1" applyAlignment="1">
      <alignment horizontal="left" wrapText="1"/>
    </xf>
    <xf numFmtId="0" fontId="0" fillId="0" borderId="7" xfId="0" applyBorder="1" applyAlignment="1">
      <alignment wrapText="1"/>
    </xf>
    <xf numFmtId="0" fontId="0" fillId="0" borderId="8" xfId="0" applyBorder="1" applyAlignment="1">
      <alignment horizontal="left" wrapText="1"/>
    </xf>
    <xf numFmtId="0" fontId="0" fillId="0" borderId="9" xfId="0" applyBorder="1" applyAlignment="1">
      <alignment horizontal="right" wrapText="1"/>
    </xf>
    <xf numFmtId="41" fontId="6" fillId="0" borderId="9" xfId="0" applyNumberFormat="1" applyFont="1" applyBorder="1" applyAlignment="1">
      <alignment horizontal="left" wrapText="1"/>
    </xf>
    <xf numFmtId="41" fontId="6" fillId="0" borderId="3" xfId="0" applyNumberFormat="1" applyFont="1" applyBorder="1" applyAlignment="1">
      <alignment horizontal="left" wrapText="1"/>
    </xf>
    <xf numFmtId="0" fontId="0" fillId="0" borderId="9" xfId="0" applyBorder="1" applyAlignment="1">
      <alignment wrapText="1"/>
    </xf>
    <xf numFmtId="0" fontId="0" fillId="0" borderId="9" xfId="0" applyBorder="1" applyAlignment="1">
      <alignment horizontal="left" wrapText="1"/>
    </xf>
    <xf numFmtId="0" fontId="0" fillId="0" borderId="6" xfId="0" applyBorder="1" applyAlignment="1">
      <alignment wrapText="1"/>
    </xf>
    <xf numFmtId="0" fontId="0" fillId="0" borderId="3" xfId="0" applyBorder="1" applyAlignment="1">
      <alignment horizontal="left" wrapText="1"/>
    </xf>
    <xf numFmtId="0" fontId="0" fillId="0" borderId="1" xfId="0" applyBorder="1" applyAlignment="1">
      <alignment wrapText="1" readingOrder="2"/>
    </xf>
    <xf numFmtId="0" fontId="6" fillId="0" borderId="6" xfId="0" applyFont="1" applyBorder="1" applyAlignment="1">
      <alignment horizontal="center" wrapText="1"/>
    </xf>
    <xf numFmtId="0" fontId="6" fillId="0" borderId="3" xfId="0" applyFont="1" applyBorder="1" applyAlignment="1">
      <alignment horizontal="center" wrapText="1"/>
    </xf>
    <xf numFmtId="49" fontId="4" fillId="0" borderId="3" xfId="0" applyNumberFormat="1" applyFont="1" applyBorder="1" applyAlignment="1">
      <alignment horizontal="left" wrapText="1"/>
    </xf>
    <xf numFmtId="0" fontId="0" fillId="0" borderId="1" xfId="0" applyBorder="1" applyAlignment="1">
      <alignment vertical="top" wrapText="1" readingOrder="2"/>
    </xf>
    <xf numFmtId="164" fontId="1" fillId="0" borderId="10" xfId="0" applyNumberFormat="1" applyFont="1" applyBorder="1" applyAlignment="1">
      <alignment horizontal="right"/>
    </xf>
    <xf numFmtId="164" fontId="2" fillId="0" borderId="10" xfId="0" applyNumberFormat="1" applyFont="1" applyBorder="1" applyAlignment="1">
      <alignment horizontal="right"/>
    </xf>
    <xf numFmtId="3" fontId="8" fillId="0" borderId="9" xfId="0" applyNumberFormat="1" applyFont="1" applyBorder="1" applyAlignment="1">
      <alignment horizontal="left" wrapText="1"/>
    </xf>
    <xf numFmtId="41" fontId="9" fillId="0" borderId="1" xfId="0" applyNumberFormat="1" applyFont="1" applyBorder="1" applyAlignment="1">
      <alignment horizontal="left" wrapText="1"/>
    </xf>
    <xf numFmtId="0" fontId="10" fillId="0" borderId="0" xfId="0" applyFont="1" applyAlignment="1">
      <alignment horizontal="right"/>
    </xf>
    <xf numFmtId="41" fontId="0" fillId="0" borderId="1" xfId="0" applyNumberFormat="1" applyFill="1" applyBorder="1" applyAlignment="1">
      <alignment horizontal="left" wrapText="1"/>
    </xf>
    <xf numFmtId="0" fontId="0" fillId="0" borderId="11" xfId="0" applyBorder="1" applyAlignment="1">
      <alignment vertical="top" wrapText="1"/>
    </xf>
    <xf numFmtId="0" fontId="0" fillId="0" borderId="11" xfId="0" applyBorder="1" applyAlignment="1">
      <alignment horizontal="right" wrapText="1"/>
    </xf>
    <xf numFmtId="3" fontId="8" fillId="0" borderId="11" xfId="0" applyNumberFormat="1" applyFont="1" applyBorder="1" applyAlignment="1">
      <alignment horizontal="left" wrapText="1"/>
    </xf>
    <xf numFmtId="0" fontId="9" fillId="0" borderId="0" xfId="0" applyFont="1" applyAlignment="1"/>
    <xf numFmtId="0" fontId="11" fillId="0" borderId="0" xfId="0" applyFont="1" applyAlignment="1">
      <alignment horizontal="right"/>
    </xf>
    <xf numFmtId="0" fontId="6" fillId="0" borderId="0" xfId="0" applyFont="1" applyAlignment="1">
      <alignment horizontal="right"/>
    </xf>
    <xf numFmtId="0" fontId="0" fillId="0" borderId="5" xfId="0" applyBorder="1" applyAlignment="1">
      <alignment horizontal="right" wrapText="1"/>
    </xf>
    <xf numFmtId="0" fontId="0" fillId="0" borderId="8" xfId="0" applyBorder="1" applyAlignment="1">
      <alignment horizontal="right" wrapText="1"/>
    </xf>
    <xf numFmtId="3" fontId="0" fillId="0" borderId="1" xfId="0" applyNumberFormat="1" applyBorder="1" applyAlignment="1">
      <alignment horizontal="right" wrapText="1"/>
    </xf>
    <xf numFmtId="0" fontId="0" fillId="0" borderId="3" xfId="0" applyBorder="1" applyAlignment="1">
      <alignment horizontal="right" wrapText="1"/>
    </xf>
    <xf numFmtId="164" fontId="1" fillId="0" borderId="10" xfId="0" applyNumberFormat="1" applyFont="1" applyBorder="1" applyAlignment="1"/>
    <xf numFmtId="10" fontId="0" fillId="0" borderId="1" xfId="0" applyNumberFormat="1" applyBorder="1" applyAlignment="1">
      <alignment horizontal="left" wrapText="1"/>
    </xf>
    <xf numFmtId="164" fontId="0" fillId="0" borderId="1" xfId="0" applyNumberFormat="1" applyBorder="1" applyAlignment="1">
      <alignment horizontal="left" wrapText="1"/>
    </xf>
    <xf numFmtId="10" fontId="6" fillId="0" borderId="1" xfId="0" applyNumberFormat="1" applyFont="1" applyBorder="1" applyAlignment="1">
      <alignment horizontal="left" wrapText="1"/>
    </xf>
    <xf numFmtId="0" fontId="6" fillId="0" borderId="0" xfId="0" applyFont="1" applyFill="1" applyBorder="1" applyAlignment="1">
      <alignment horizontal="right" wrapText="1"/>
    </xf>
    <xf numFmtId="0" fontId="0" fillId="0" borderId="0" xfId="0" applyBorder="1" applyAlignment="1">
      <alignment horizontal="right" wrapText="1"/>
    </xf>
    <xf numFmtId="0" fontId="3" fillId="0" borderId="0" xfId="0" applyFont="1" applyBorder="1" applyAlignment="1">
      <alignment horizontal="center" vertical="top" wrapText="1"/>
    </xf>
    <xf numFmtId="0" fontId="0" fillId="0" borderId="0" xfId="0" applyBorder="1"/>
    <xf numFmtId="41" fontId="6" fillId="0" borderId="1" xfId="0" applyNumberFormat="1" applyFont="1" applyBorder="1" applyAlignment="1">
      <alignment horizontal="left" wrapText="1"/>
    </xf>
    <xf numFmtId="41" fontId="9" fillId="0" borderId="1" xfId="0" applyNumberFormat="1" applyFont="1" applyFill="1" applyBorder="1" applyAlignment="1">
      <alignment horizontal="left" wrapText="1"/>
    </xf>
    <xf numFmtId="0" fontId="12" fillId="0" borderId="12" xfId="0" applyFont="1" applyBorder="1" applyAlignment="1">
      <alignment horizontal="right"/>
    </xf>
    <xf numFmtId="0" fontId="3" fillId="0" borderId="0" xfId="0" applyFont="1" applyBorder="1" applyAlignment="1">
      <alignment horizontal="center" vertical="top" wrapText="1"/>
    </xf>
    <xf numFmtId="0" fontId="3" fillId="0" borderId="0" xfId="0" applyFont="1" applyBorder="1" applyAlignment="1">
      <alignment horizontal="right"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rightToLeft="1" tabSelected="1" workbookViewId="0">
      <selection activeCell="C3" sqref="C3"/>
    </sheetView>
  </sheetViews>
  <sheetFormatPr defaultRowHeight="14.25"/>
  <cols>
    <col min="1" max="1" width="5.125" style="7" customWidth="1"/>
    <col min="2" max="2" width="63.625" customWidth="1"/>
    <col min="3" max="3" width="17.125" style="10" customWidth="1"/>
    <col min="4" max="4" width="19.5" customWidth="1"/>
    <col min="5" max="5" width="9" style="7"/>
  </cols>
  <sheetData>
    <row r="1" spans="1:7" ht="20.25">
      <c r="A1" s="43" t="s">
        <v>0</v>
      </c>
      <c r="C1" s="8"/>
    </row>
    <row r="2" spans="1:7" ht="18">
      <c r="A2" s="37" t="s">
        <v>1</v>
      </c>
      <c r="B2" s="1"/>
      <c r="C2" s="9"/>
    </row>
    <row r="3" spans="1:7" ht="15.75">
      <c r="A3" s="42" t="s">
        <v>119</v>
      </c>
    </row>
    <row r="4" spans="1:7" ht="15">
      <c r="A4" s="44" t="s">
        <v>127</v>
      </c>
    </row>
    <row r="5" spans="1:7" ht="15.75" thickBot="1">
      <c r="A5" s="59" t="s">
        <v>121</v>
      </c>
      <c r="B5" s="59"/>
      <c r="C5" s="59"/>
      <c r="D5" s="59"/>
      <c r="E5" s="59"/>
    </row>
    <row r="6" spans="1:7" s="3" customFormat="1" ht="75.75" thickBot="1">
      <c r="A6" s="4"/>
      <c r="B6" s="18" t="s">
        <v>2</v>
      </c>
      <c r="C6" s="5"/>
      <c r="D6" s="5" t="s">
        <v>10</v>
      </c>
      <c r="E6" s="5" t="s">
        <v>117</v>
      </c>
      <c r="F6" s="60" t="s">
        <v>122</v>
      </c>
      <c r="G6" s="54"/>
    </row>
    <row r="7" spans="1:7" s="3" customFormat="1" ht="28.5">
      <c r="A7" s="14">
        <v>1</v>
      </c>
      <c r="B7" s="2" t="s">
        <v>5</v>
      </c>
      <c r="C7" s="12">
        <f>124+51+28</f>
        <v>203</v>
      </c>
      <c r="D7" s="11"/>
      <c r="E7" s="45" t="s">
        <v>116</v>
      </c>
      <c r="F7" s="60"/>
      <c r="G7" s="54"/>
    </row>
    <row r="8" spans="1:7" s="3" customFormat="1" ht="21" customHeight="1">
      <c r="A8" s="15">
        <f>A7+1</f>
        <v>2</v>
      </c>
      <c r="B8" s="2" t="s">
        <v>3</v>
      </c>
      <c r="C8" s="13">
        <f>ROUND(3585+10.827*0,0)</f>
        <v>3585</v>
      </c>
      <c r="D8" s="16">
        <f>ROUND(-10.827*0,0)</f>
        <v>0</v>
      </c>
      <c r="E8" s="2" t="s">
        <v>111</v>
      </c>
      <c r="F8" s="60"/>
      <c r="G8" s="54"/>
    </row>
    <row r="9" spans="1:7" s="3" customFormat="1" ht="30" customHeight="1">
      <c r="A9" s="15">
        <f t="shared" ref="A9:A98" si="0">A8+1</f>
        <v>3</v>
      </c>
      <c r="B9" s="2" t="s">
        <v>4</v>
      </c>
      <c r="C9" s="49">
        <f>ROUND((-138)-10.827*0+0.1*0,0)</f>
        <v>-138</v>
      </c>
      <c r="D9" s="16">
        <f>ROUND(-20.604*0+10.827*0-0.1*0,0)</f>
        <v>0</v>
      </c>
      <c r="E9" s="2" t="s">
        <v>112</v>
      </c>
      <c r="F9" s="60"/>
      <c r="G9" s="54"/>
    </row>
    <row r="10" spans="1:7" s="3" customFormat="1" ht="28.5">
      <c r="A10" s="17">
        <f t="shared" si="0"/>
        <v>4</v>
      </c>
      <c r="B10" s="2" t="s">
        <v>6</v>
      </c>
      <c r="C10" s="16">
        <v>0</v>
      </c>
      <c r="D10" s="16">
        <v>0</v>
      </c>
      <c r="E10" s="2"/>
      <c r="F10" s="60"/>
      <c r="G10" s="54"/>
    </row>
    <row r="11" spans="1:7" s="3" customFormat="1">
      <c r="A11" s="17"/>
      <c r="B11" s="2" t="s">
        <v>7</v>
      </c>
      <c r="C11" s="16">
        <v>0</v>
      </c>
      <c r="D11" s="12"/>
      <c r="E11" s="2"/>
      <c r="F11" s="60"/>
      <c r="G11" s="54"/>
    </row>
    <row r="12" spans="1:7" s="3" customFormat="1" ht="28.5">
      <c r="A12" s="17">
        <f>A10+1</f>
        <v>5</v>
      </c>
      <c r="B12" s="2" t="s">
        <v>8</v>
      </c>
      <c r="C12" s="16">
        <v>0</v>
      </c>
      <c r="D12" s="12"/>
      <c r="E12" s="2"/>
      <c r="F12" s="60"/>
      <c r="G12" s="54"/>
    </row>
    <row r="13" spans="1:7" s="3" customFormat="1" ht="15.75" thickBot="1">
      <c r="A13" s="15">
        <f t="shared" si="0"/>
        <v>6</v>
      </c>
      <c r="B13" s="21" t="s">
        <v>9</v>
      </c>
      <c r="C13" s="22">
        <f>ROUND(SUM(C7:C12),0)</f>
        <v>3650</v>
      </c>
      <c r="D13" s="57">
        <f>SUM(D7:D12)</f>
        <v>0</v>
      </c>
      <c r="E13" s="15">
        <v>15</v>
      </c>
      <c r="F13" s="60"/>
      <c r="G13" s="54"/>
    </row>
    <row r="14" spans="1:7" s="3" customFormat="1" ht="23.25" customHeight="1" thickBot="1">
      <c r="A14" s="19"/>
      <c r="B14" s="18" t="s">
        <v>11</v>
      </c>
      <c r="C14" s="23"/>
      <c r="D14" s="20"/>
      <c r="E14" s="46"/>
      <c r="F14" s="60"/>
      <c r="G14" s="54"/>
    </row>
    <row r="15" spans="1:7" s="3" customFormat="1">
      <c r="A15" s="15">
        <f>A13+1</f>
        <v>7</v>
      </c>
      <c r="B15" s="2" t="s">
        <v>12</v>
      </c>
      <c r="C15" s="16">
        <v>0</v>
      </c>
      <c r="D15" s="12"/>
      <c r="E15" s="2"/>
      <c r="F15" s="60"/>
      <c r="G15" s="54"/>
    </row>
    <row r="16" spans="1:7" s="3" customFormat="1">
      <c r="A16" s="15">
        <f t="shared" si="0"/>
        <v>8</v>
      </c>
      <c r="B16" s="2" t="s">
        <v>13</v>
      </c>
      <c r="C16" s="16">
        <v>0</v>
      </c>
      <c r="D16" s="12"/>
      <c r="E16" s="2"/>
      <c r="F16" s="60"/>
      <c r="G16" s="54"/>
    </row>
    <row r="17" spans="1:7" s="3" customFormat="1" ht="28.5">
      <c r="A17" s="17">
        <f t="shared" si="0"/>
        <v>9</v>
      </c>
      <c r="B17" s="2" t="s">
        <v>14</v>
      </c>
      <c r="C17" s="49">
        <f>ROUND((-2454*(1-0.34188))/1000,0)</f>
        <v>-2</v>
      </c>
      <c r="D17" s="12"/>
      <c r="E17" s="2"/>
      <c r="F17" s="60"/>
      <c r="G17" s="54"/>
    </row>
    <row r="18" spans="1:7" s="3" customFormat="1" ht="28.5">
      <c r="A18" s="17">
        <f t="shared" si="0"/>
        <v>10</v>
      </c>
      <c r="B18" s="2" t="s">
        <v>98</v>
      </c>
      <c r="C18" s="49">
        <f>ROUND(-670/1000,0)</f>
        <v>-1</v>
      </c>
      <c r="D18" s="12"/>
      <c r="E18" s="2"/>
      <c r="F18" s="60"/>
      <c r="G18" s="54"/>
    </row>
    <row r="19" spans="1:7" s="3" customFormat="1" ht="28.5">
      <c r="A19" s="17">
        <f t="shared" si="0"/>
        <v>11</v>
      </c>
      <c r="B19" s="2" t="s">
        <v>15</v>
      </c>
      <c r="C19" s="16">
        <v>0</v>
      </c>
      <c r="D19" s="12"/>
      <c r="E19" s="2"/>
      <c r="F19" s="60"/>
      <c r="G19" s="54"/>
    </row>
    <row r="20" spans="1:7" s="3" customFormat="1">
      <c r="A20" s="15">
        <f t="shared" si="0"/>
        <v>12</v>
      </c>
      <c r="B20" s="2" t="s">
        <v>16</v>
      </c>
      <c r="C20" s="16">
        <v>0</v>
      </c>
      <c r="D20" s="12"/>
      <c r="E20" s="2"/>
      <c r="F20" s="60"/>
      <c r="G20" s="54"/>
    </row>
    <row r="21" spans="1:7" s="3" customFormat="1">
      <c r="A21" s="15">
        <f t="shared" si="0"/>
        <v>13</v>
      </c>
      <c r="B21" s="2" t="s">
        <v>17</v>
      </c>
      <c r="C21" s="16">
        <v>0</v>
      </c>
      <c r="D21" s="12"/>
      <c r="E21" s="2"/>
      <c r="F21" s="60"/>
      <c r="G21" s="54"/>
    </row>
    <row r="22" spans="1:7" s="3" customFormat="1" ht="57">
      <c r="A22" s="17">
        <f t="shared" si="0"/>
        <v>14</v>
      </c>
      <c r="B22" s="2" t="s">
        <v>18</v>
      </c>
      <c r="C22" s="16">
        <f>-ROUND(0.02,0)-1*0</f>
        <v>0</v>
      </c>
      <c r="D22" s="12"/>
      <c r="E22" s="15">
        <v>13.1</v>
      </c>
      <c r="F22" s="60"/>
      <c r="G22" s="54"/>
    </row>
    <row r="23" spans="1:7" s="3" customFormat="1" ht="28.5">
      <c r="A23" s="17">
        <f t="shared" si="0"/>
        <v>15</v>
      </c>
      <c r="B23" s="2" t="s">
        <v>19</v>
      </c>
      <c r="C23" s="16">
        <v>0</v>
      </c>
      <c r="D23" s="12"/>
      <c r="E23" s="2"/>
      <c r="F23" s="60"/>
      <c r="G23" s="54"/>
    </row>
    <row r="24" spans="1:7" s="3" customFormat="1" ht="28.5">
      <c r="A24" s="17">
        <f t="shared" si="0"/>
        <v>16</v>
      </c>
      <c r="B24" s="2" t="s">
        <v>20</v>
      </c>
      <c r="C24" s="16">
        <v>0</v>
      </c>
      <c r="D24" s="12"/>
      <c r="E24" s="2"/>
      <c r="F24" s="60"/>
      <c r="G24" s="54"/>
    </row>
    <row r="25" spans="1:7" s="3" customFormat="1" ht="28.5">
      <c r="A25" s="17">
        <f t="shared" si="0"/>
        <v>17</v>
      </c>
      <c r="B25" s="2" t="s">
        <v>21</v>
      </c>
      <c r="C25" s="16">
        <v>0</v>
      </c>
      <c r="D25" s="12"/>
      <c r="E25" s="2"/>
      <c r="F25" s="60"/>
      <c r="G25" s="54"/>
    </row>
    <row r="26" spans="1:7" s="3" customFormat="1" ht="42" customHeight="1">
      <c r="A26" s="17">
        <f t="shared" si="0"/>
        <v>18</v>
      </c>
      <c r="B26" s="2" t="s">
        <v>101</v>
      </c>
      <c r="C26" s="16">
        <v>0</v>
      </c>
      <c r="D26" s="12"/>
      <c r="E26" s="2"/>
      <c r="F26" s="60"/>
      <c r="G26" s="54"/>
    </row>
    <row r="27" spans="1:7" s="3" customFormat="1" ht="42.75">
      <c r="A27" s="17">
        <f t="shared" si="0"/>
        <v>19</v>
      </c>
      <c r="B27" s="2" t="s">
        <v>102</v>
      </c>
      <c r="C27" s="49">
        <f>ROUND(-2018/1000,0)</f>
        <v>-2</v>
      </c>
      <c r="D27" s="12"/>
      <c r="E27" s="15">
        <v>5.3</v>
      </c>
      <c r="F27" s="60"/>
      <c r="G27" s="54"/>
    </row>
    <row r="28" spans="1:7" s="3" customFormat="1">
      <c r="A28" s="17">
        <f t="shared" si="0"/>
        <v>20</v>
      </c>
      <c r="B28" s="2" t="s">
        <v>103</v>
      </c>
      <c r="C28" s="16">
        <v>0</v>
      </c>
      <c r="D28" s="12"/>
      <c r="E28" s="2"/>
      <c r="F28" s="60"/>
      <c r="G28" s="54"/>
    </row>
    <row r="29" spans="1:7" s="3" customFormat="1" ht="28.5">
      <c r="A29" s="17">
        <f t="shared" si="0"/>
        <v>21</v>
      </c>
      <c r="B29" s="2" t="s">
        <v>104</v>
      </c>
      <c r="C29" s="33">
        <f>ROUND(IF((383.237+6.731-0.67)&gt;0.1*(C13+C27+C22+C17),((383.237+6.731-0.67)-0.1*(C13+C27+C22+C17))*-1,0),0)</f>
        <v>-25</v>
      </c>
      <c r="D29" s="16">
        <f>ROUND(IF(365.397&gt;0.1*(C13-C27-C22),(365.397-0.1*(C13-C27-C22))*-1,0)/8*0,0)</f>
        <v>0</v>
      </c>
      <c r="E29" s="47" t="s">
        <v>113</v>
      </c>
      <c r="F29" s="60"/>
      <c r="G29" s="54"/>
    </row>
    <row r="30" spans="1:7" s="3" customFormat="1" ht="42.75">
      <c r="A30" s="17">
        <f t="shared" si="0"/>
        <v>22</v>
      </c>
      <c r="B30" s="2" t="s">
        <v>105</v>
      </c>
      <c r="C30" s="16">
        <v>0</v>
      </c>
      <c r="D30" s="12"/>
      <c r="E30" s="2"/>
      <c r="F30" s="60"/>
      <c r="G30" s="54"/>
    </row>
    <row r="31" spans="1:7" s="3" customFormat="1" ht="28.5">
      <c r="A31" s="17">
        <f t="shared" si="0"/>
        <v>23</v>
      </c>
      <c r="B31" s="2" t="s">
        <v>25</v>
      </c>
      <c r="C31" s="16">
        <v>0</v>
      </c>
      <c r="D31" s="12"/>
      <c r="E31" s="2"/>
      <c r="F31" s="60"/>
      <c r="G31" s="54"/>
    </row>
    <row r="32" spans="1:7" s="3" customFormat="1">
      <c r="A32" s="15">
        <f t="shared" si="0"/>
        <v>24</v>
      </c>
      <c r="B32" s="2" t="s">
        <v>23</v>
      </c>
      <c r="C32" s="16">
        <v>0</v>
      </c>
      <c r="D32" s="12"/>
      <c r="E32" s="2"/>
      <c r="F32" s="60"/>
      <c r="G32" s="54"/>
    </row>
    <row r="33" spans="1:7" s="3" customFormat="1">
      <c r="A33" s="15">
        <f t="shared" si="0"/>
        <v>25</v>
      </c>
      <c r="B33" s="2" t="s">
        <v>24</v>
      </c>
      <c r="C33" s="16">
        <v>0</v>
      </c>
      <c r="D33" s="12"/>
      <c r="E33" s="2"/>
      <c r="F33" s="60"/>
      <c r="G33" s="54"/>
    </row>
    <row r="34" spans="1:7" s="3" customFormat="1">
      <c r="A34" s="15">
        <f t="shared" si="0"/>
        <v>26</v>
      </c>
      <c r="B34" s="2" t="s">
        <v>22</v>
      </c>
      <c r="C34" s="16">
        <f>C37</f>
        <v>58</v>
      </c>
      <c r="D34" s="51"/>
      <c r="E34" s="47" t="s">
        <v>113</v>
      </c>
      <c r="F34" s="60"/>
      <c r="G34" s="54"/>
    </row>
    <row r="35" spans="1:7" s="3" customFormat="1" ht="42.75">
      <c r="A35" s="32" t="s">
        <v>32</v>
      </c>
      <c r="B35" s="2" t="s">
        <v>26</v>
      </c>
      <c r="C35" s="16">
        <v>0</v>
      </c>
      <c r="D35" s="12"/>
      <c r="E35" s="2"/>
      <c r="F35" s="60"/>
      <c r="G35" s="54"/>
    </row>
    <row r="36" spans="1:7" s="3" customFormat="1" ht="42.75">
      <c r="A36" s="32" t="s">
        <v>33</v>
      </c>
      <c r="B36" s="2" t="s">
        <v>27</v>
      </c>
      <c r="C36" s="16">
        <v>0</v>
      </c>
      <c r="D36" s="12"/>
      <c r="E36" s="2"/>
      <c r="F36" s="60"/>
      <c r="G36" s="54"/>
    </row>
    <row r="37" spans="1:7" s="3" customFormat="1" ht="28.5">
      <c r="A37" s="32" t="s">
        <v>34</v>
      </c>
      <c r="B37" s="2" t="s">
        <v>90</v>
      </c>
      <c r="C37" s="16">
        <f>ROUND(IF(81.204&gt;-C29,-C29,ROUND(81.204,0))+14.386*1.17*(1-0.34188)*0+5.154*1.17*(1-0.34188)*0.2+51.576*1.17*(1-0.34188)*0.8,0)</f>
        <v>58</v>
      </c>
      <c r="D37" s="51"/>
      <c r="E37" s="47" t="s">
        <v>113</v>
      </c>
      <c r="F37" s="60"/>
      <c r="G37" s="54"/>
    </row>
    <row r="38" spans="1:7" s="3" customFormat="1" ht="39.75" customHeight="1">
      <c r="A38" s="15"/>
      <c r="B38" s="2" t="s">
        <v>28</v>
      </c>
      <c r="C38" s="16">
        <v>0</v>
      </c>
      <c r="D38" s="12"/>
      <c r="E38" s="2"/>
      <c r="F38" s="60"/>
      <c r="G38" s="54"/>
    </row>
    <row r="39" spans="1:7" s="3" customFormat="1" ht="28.5">
      <c r="A39" s="17">
        <v>27</v>
      </c>
      <c r="B39" s="2" t="s">
        <v>29</v>
      </c>
      <c r="C39" s="16">
        <v>0</v>
      </c>
      <c r="D39" s="12"/>
      <c r="E39" s="2"/>
      <c r="F39" s="60"/>
      <c r="G39" s="54"/>
    </row>
    <row r="40" spans="1:7" s="3" customFormat="1" ht="15">
      <c r="A40" s="15">
        <v>28</v>
      </c>
      <c r="B40" s="2" t="s">
        <v>30</v>
      </c>
      <c r="C40" s="34">
        <f>ROUND(SUM(C15:C30)+C34+C39,0)</f>
        <v>28</v>
      </c>
      <c r="D40" s="57">
        <f>ROUND(SUM(D15:D30)+D34+D39,0)</f>
        <v>0</v>
      </c>
      <c r="E40" s="2"/>
      <c r="F40" s="60"/>
      <c r="G40" s="54"/>
    </row>
    <row r="41" spans="1:7" s="3" customFormat="1" ht="16.5" thickBot="1">
      <c r="A41" s="24">
        <v>29</v>
      </c>
      <c r="B41" s="21" t="s">
        <v>31</v>
      </c>
      <c r="C41" s="35">
        <f>ROUND(C13+C40,0)</f>
        <v>3678</v>
      </c>
      <c r="D41" s="57">
        <f>ROUND(D13+D40,0)</f>
        <v>0</v>
      </c>
      <c r="E41" s="21"/>
      <c r="F41" s="60"/>
      <c r="G41" s="54"/>
    </row>
    <row r="42" spans="1:7" s="3" customFormat="1" ht="30" customHeight="1" thickBot="1">
      <c r="A42" s="26"/>
      <c r="B42" s="29" t="s">
        <v>88</v>
      </c>
      <c r="C42" s="31"/>
      <c r="D42" s="27"/>
      <c r="E42" s="48"/>
      <c r="F42" s="60"/>
      <c r="G42" s="54"/>
    </row>
    <row r="43" spans="1:7" s="3" customFormat="1" ht="28.5">
      <c r="A43" s="17">
        <f>A41+1</f>
        <v>30</v>
      </c>
      <c r="B43" s="2" t="s">
        <v>35</v>
      </c>
      <c r="C43" s="16">
        <v>0</v>
      </c>
      <c r="D43" s="12"/>
      <c r="E43" s="2"/>
      <c r="F43" s="60"/>
      <c r="G43" s="54"/>
    </row>
    <row r="44" spans="1:7" s="3" customFormat="1">
      <c r="A44" s="15">
        <f t="shared" si="0"/>
        <v>31</v>
      </c>
      <c r="B44" s="2" t="s">
        <v>36</v>
      </c>
      <c r="C44" s="16">
        <v>0</v>
      </c>
      <c r="D44" s="12"/>
      <c r="E44" s="2"/>
      <c r="F44" s="60"/>
      <c r="G44" s="54"/>
    </row>
    <row r="45" spans="1:7" s="3" customFormat="1">
      <c r="A45" s="17">
        <f t="shared" si="0"/>
        <v>32</v>
      </c>
      <c r="B45" s="2" t="s">
        <v>37</v>
      </c>
      <c r="C45" s="16">
        <v>0</v>
      </c>
      <c r="D45" s="12"/>
      <c r="E45" s="2"/>
      <c r="F45" s="60"/>
      <c r="G45" s="54"/>
    </row>
    <row r="46" spans="1:7" s="3" customFormat="1" ht="28.5">
      <c r="A46" s="17">
        <f t="shared" si="0"/>
        <v>33</v>
      </c>
      <c r="B46" s="2" t="s">
        <v>38</v>
      </c>
      <c r="C46" s="16">
        <v>0</v>
      </c>
      <c r="D46" s="12"/>
      <c r="E46" s="2"/>
      <c r="F46" s="60"/>
      <c r="G46" s="54"/>
    </row>
    <row r="47" spans="1:7" s="3" customFormat="1" ht="28.5">
      <c r="A47" s="17">
        <f t="shared" si="0"/>
        <v>34</v>
      </c>
      <c r="B47" s="2" t="s">
        <v>39</v>
      </c>
      <c r="C47" s="16">
        <v>0</v>
      </c>
      <c r="D47" s="12"/>
      <c r="E47" s="2"/>
      <c r="F47" s="60"/>
      <c r="G47" s="54"/>
    </row>
    <row r="48" spans="1:7" s="3" customFormat="1" ht="42.75">
      <c r="A48" s="17">
        <f t="shared" si="0"/>
        <v>35</v>
      </c>
      <c r="B48" s="2" t="s">
        <v>89</v>
      </c>
      <c r="C48" s="16">
        <v>0</v>
      </c>
      <c r="D48" s="12"/>
      <c r="E48" s="2"/>
      <c r="F48" s="60"/>
      <c r="G48" s="54"/>
    </row>
    <row r="49" spans="1:7" s="3" customFormat="1" ht="15.75" thickBot="1">
      <c r="A49" s="17">
        <f t="shared" si="0"/>
        <v>36</v>
      </c>
      <c r="B49" s="21" t="s">
        <v>126</v>
      </c>
      <c r="C49" s="22">
        <f>+C43+C46+C47</f>
        <v>0</v>
      </c>
      <c r="D49" s="25"/>
      <c r="E49" s="21"/>
      <c r="F49" s="60"/>
      <c r="G49" s="54"/>
    </row>
    <row r="50" spans="1:7" s="3" customFormat="1" ht="23.25" customHeight="1" thickBot="1">
      <c r="A50" s="26"/>
      <c r="B50" s="29" t="s">
        <v>99</v>
      </c>
      <c r="C50" s="27"/>
      <c r="D50" s="27"/>
      <c r="E50" s="48"/>
      <c r="F50" s="60"/>
      <c r="G50" s="54"/>
    </row>
    <row r="51" spans="1:7" s="3" customFormat="1" ht="42.75">
      <c r="A51" s="17">
        <f>A49+1</f>
        <v>37</v>
      </c>
      <c r="B51" s="2" t="s">
        <v>40</v>
      </c>
      <c r="C51" s="16">
        <v>0</v>
      </c>
      <c r="D51" s="12"/>
      <c r="E51" s="2"/>
      <c r="F51" s="60"/>
      <c r="G51" s="54"/>
    </row>
    <row r="52" spans="1:7" s="3" customFormat="1" ht="28.5">
      <c r="A52" s="17">
        <f t="shared" si="0"/>
        <v>38</v>
      </c>
      <c r="B52" s="2" t="s">
        <v>41</v>
      </c>
      <c r="C52" s="16">
        <v>0</v>
      </c>
      <c r="D52" s="12"/>
      <c r="E52" s="2"/>
      <c r="F52" s="60"/>
      <c r="G52" s="54"/>
    </row>
    <row r="53" spans="1:7" s="3" customFormat="1" ht="42.75">
      <c r="A53" s="17">
        <f t="shared" si="0"/>
        <v>39</v>
      </c>
      <c r="B53" s="2" t="s">
        <v>106</v>
      </c>
      <c r="C53" s="16">
        <v>0</v>
      </c>
      <c r="D53" s="12"/>
      <c r="E53" s="2"/>
      <c r="F53" s="60"/>
      <c r="G53" s="54"/>
    </row>
    <row r="54" spans="1:7" s="3" customFormat="1" ht="42.75">
      <c r="A54" s="17">
        <f t="shared" si="0"/>
        <v>40</v>
      </c>
      <c r="B54" s="2" t="s">
        <v>42</v>
      </c>
      <c r="C54" s="16">
        <v>0</v>
      </c>
      <c r="D54" s="12"/>
      <c r="E54" s="2"/>
      <c r="F54" s="60"/>
      <c r="G54" s="54"/>
    </row>
    <row r="55" spans="1:7" s="3" customFormat="1">
      <c r="A55" s="17">
        <f t="shared" si="0"/>
        <v>41</v>
      </c>
      <c r="B55" s="2" t="s">
        <v>43</v>
      </c>
      <c r="C55" s="16">
        <v>0</v>
      </c>
      <c r="D55" s="12"/>
      <c r="E55" s="2"/>
      <c r="F55" s="60"/>
      <c r="G55" s="54"/>
    </row>
    <row r="56" spans="1:7" s="3" customFormat="1" ht="42.75">
      <c r="A56" s="32" t="s">
        <v>44</v>
      </c>
      <c r="B56" s="2" t="s">
        <v>26</v>
      </c>
      <c r="C56" s="16">
        <v>0</v>
      </c>
      <c r="D56" s="12"/>
      <c r="E56" s="2"/>
      <c r="F56" s="60"/>
      <c r="G56" s="54"/>
    </row>
    <row r="57" spans="1:7" s="3" customFormat="1" ht="28.5">
      <c r="A57" s="32" t="s">
        <v>45</v>
      </c>
      <c r="B57" s="2" t="s">
        <v>91</v>
      </c>
      <c r="C57" s="16">
        <v>0</v>
      </c>
      <c r="D57" s="12"/>
      <c r="E57" s="2"/>
      <c r="F57" s="60"/>
      <c r="G57" s="54"/>
    </row>
    <row r="58" spans="1:7" s="3" customFormat="1" ht="28.5">
      <c r="A58" s="15"/>
      <c r="B58" s="2" t="s">
        <v>92</v>
      </c>
      <c r="C58" s="16">
        <v>0</v>
      </c>
      <c r="D58" s="12"/>
      <c r="E58" s="2"/>
      <c r="F58" s="60"/>
      <c r="G58" s="54"/>
    </row>
    <row r="59" spans="1:7" s="3" customFormat="1" ht="28.5">
      <c r="A59" s="17">
        <v>42</v>
      </c>
      <c r="B59" s="2" t="s">
        <v>93</v>
      </c>
      <c r="C59" s="16">
        <v>0</v>
      </c>
      <c r="D59" s="12"/>
      <c r="E59" s="2"/>
      <c r="F59" s="60"/>
      <c r="G59" s="54"/>
    </row>
    <row r="60" spans="1:7" s="3" customFormat="1">
      <c r="A60" s="17">
        <f t="shared" si="0"/>
        <v>43</v>
      </c>
      <c r="B60" s="2" t="s">
        <v>46</v>
      </c>
      <c r="C60" s="16">
        <f>SUM(C51:C55)+C59</f>
        <v>0</v>
      </c>
      <c r="D60" s="12"/>
      <c r="E60" s="2"/>
      <c r="F60" s="60"/>
      <c r="G60" s="54"/>
    </row>
    <row r="61" spans="1:7" s="3" customFormat="1">
      <c r="A61" s="17">
        <f t="shared" si="0"/>
        <v>44</v>
      </c>
      <c r="B61" s="2" t="s">
        <v>47</v>
      </c>
      <c r="C61" s="16">
        <f>C49+C60</f>
        <v>0</v>
      </c>
      <c r="D61" s="12"/>
      <c r="E61" s="2"/>
      <c r="F61" s="60"/>
      <c r="G61" s="54"/>
    </row>
    <row r="62" spans="1:7" s="3" customFormat="1" ht="16.5" thickBot="1">
      <c r="A62" s="39">
        <f t="shared" si="0"/>
        <v>45</v>
      </c>
      <c r="B62" s="40" t="s">
        <v>48</v>
      </c>
      <c r="C62" s="41">
        <f>ROUND(C41+C61,0)</f>
        <v>3678</v>
      </c>
      <c r="D62" s="57">
        <f>ROUND(D41+D61,0)</f>
        <v>0</v>
      </c>
      <c r="E62" s="40"/>
      <c r="F62" s="60"/>
      <c r="G62" s="54"/>
    </row>
    <row r="63" spans="1:7" s="3" customFormat="1" ht="21" customHeight="1" thickBot="1">
      <c r="A63" s="26"/>
      <c r="B63" s="29" t="s">
        <v>49</v>
      </c>
      <c r="C63" s="27"/>
      <c r="D63" s="27"/>
      <c r="E63" s="48"/>
      <c r="F63" s="60"/>
      <c r="G63" s="54"/>
    </row>
    <row r="64" spans="1:7" s="3" customFormat="1" ht="28.5">
      <c r="A64" s="17">
        <f>A62+1</f>
        <v>46</v>
      </c>
      <c r="B64" s="2" t="s">
        <v>50</v>
      </c>
      <c r="C64" s="16">
        <f>100+160</f>
        <v>260</v>
      </c>
      <c r="D64" s="12"/>
      <c r="E64" s="2"/>
      <c r="F64" s="60"/>
      <c r="G64" s="54"/>
    </row>
    <row r="65" spans="1:7" s="3" customFormat="1" ht="28.5">
      <c r="A65" s="17">
        <f t="shared" si="0"/>
        <v>47</v>
      </c>
      <c r="B65" s="2" t="s">
        <v>51</v>
      </c>
      <c r="C65" s="16">
        <f>ROUND(IF(646.425*0.1&gt;43.045,43.045,646.425*0.1-0.1*0),0)</f>
        <v>43</v>
      </c>
      <c r="D65" s="12"/>
      <c r="E65" s="2" t="s">
        <v>114</v>
      </c>
      <c r="F65" s="60"/>
      <c r="G65" s="54"/>
    </row>
    <row r="66" spans="1:7" s="3" customFormat="1" ht="28.5">
      <c r="A66" s="17">
        <f t="shared" si="0"/>
        <v>48</v>
      </c>
      <c r="B66" s="2" t="s">
        <v>52</v>
      </c>
      <c r="C66" s="16">
        <v>0</v>
      </c>
      <c r="D66" s="12"/>
      <c r="E66" s="2"/>
      <c r="F66" s="60"/>
      <c r="G66" s="54"/>
    </row>
    <row r="67" spans="1:7" s="3" customFormat="1" ht="42.75">
      <c r="A67" s="17">
        <f t="shared" si="0"/>
        <v>49</v>
      </c>
      <c r="B67" s="2" t="s">
        <v>53</v>
      </c>
      <c r="C67" s="16">
        <v>0</v>
      </c>
      <c r="D67" s="12"/>
      <c r="E67" s="2"/>
      <c r="F67" s="60"/>
      <c r="G67" s="54"/>
    </row>
    <row r="68" spans="1:7" s="3" customFormat="1" ht="28.5">
      <c r="A68" s="17">
        <f t="shared" si="0"/>
        <v>50</v>
      </c>
      <c r="B68" s="2" t="s">
        <v>108</v>
      </c>
      <c r="C68" s="16">
        <v>345</v>
      </c>
      <c r="D68" s="12"/>
      <c r="E68" s="2" t="s">
        <v>115</v>
      </c>
      <c r="F68" s="60"/>
      <c r="G68" s="54"/>
    </row>
    <row r="69" spans="1:7" s="3" customFormat="1" ht="16.5" thickBot="1">
      <c r="A69" s="17">
        <f t="shared" si="0"/>
        <v>51</v>
      </c>
      <c r="B69" s="21" t="s">
        <v>54</v>
      </c>
      <c r="C69" s="41">
        <f>ROUND(SUM(C64:C66)+C68,0)</f>
        <v>648</v>
      </c>
      <c r="D69" s="25"/>
      <c r="E69" s="21"/>
      <c r="F69" s="60"/>
      <c r="G69" s="54"/>
    </row>
    <row r="70" spans="1:7" s="3" customFormat="1" ht="24.75" customHeight="1" thickBot="1">
      <c r="A70" s="26"/>
      <c r="B70" s="29" t="s">
        <v>55</v>
      </c>
      <c r="C70" s="27"/>
      <c r="D70" s="27"/>
      <c r="E70" s="48"/>
      <c r="F70" s="60"/>
      <c r="G70" s="54"/>
    </row>
    <row r="71" spans="1:7" s="3" customFormat="1" ht="28.5">
      <c r="A71" s="17">
        <f>A69+1</f>
        <v>52</v>
      </c>
      <c r="B71" s="2" t="s">
        <v>56</v>
      </c>
      <c r="C71" s="16">
        <v>0</v>
      </c>
      <c r="D71" s="12"/>
      <c r="E71" s="2"/>
      <c r="F71" s="60"/>
      <c r="G71" s="54"/>
    </row>
    <row r="72" spans="1:7" s="3" customFormat="1" ht="28.5">
      <c r="A72" s="17">
        <f t="shared" si="0"/>
        <v>53</v>
      </c>
      <c r="B72" s="2" t="s">
        <v>57</v>
      </c>
      <c r="C72" s="16">
        <v>0</v>
      </c>
      <c r="D72" s="12"/>
      <c r="E72" s="2"/>
      <c r="F72" s="60"/>
      <c r="G72" s="54"/>
    </row>
    <row r="73" spans="1:7" s="3" customFormat="1" ht="42.75">
      <c r="A73" s="17">
        <f t="shared" si="0"/>
        <v>54</v>
      </c>
      <c r="B73" s="2" t="s">
        <v>107</v>
      </c>
      <c r="C73" s="16">
        <v>0</v>
      </c>
      <c r="D73" s="12"/>
      <c r="E73" s="2"/>
      <c r="F73" s="60"/>
      <c r="G73" s="54"/>
    </row>
    <row r="74" spans="1:7" s="3" customFormat="1" ht="42.75">
      <c r="A74" s="17">
        <f t="shared" si="0"/>
        <v>55</v>
      </c>
      <c r="B74" s="2" t="s">
        <v>58</v>
      </c>
      <c r="C74" s="16">
        <v>0</v>
      </c>
      <c r="D74" s="12"/>
      <c r="E74" s="2"/>
      <c r="F74" s="60"/>
      <c r="G74" s="54"/>
    </row>
    <row r="75" spans="1:7" s="3" customFormat="1">
      <c r="A75" s="15">
        <f t="shared" si="0"/>
        <v>56</v>
      </c>
      <c r="B75" s="2" t="s">
        <v>43</v>
      </c>
      <c r="C75" s="16">
        <v>0</v>
      </c>
      <c r="D75" s="12"/>
      <c r="E75" s="2"/>
      <c r="F75" s="60"/>
      <c r="G75" s="54"/>
    </row>
    <row r="76" spans="1:7" s="3" customFormat="1" ht="42.75">
      <c r="A76" s="32" t="s">
        <v>59</v>
      </c>
      <c r="B76" s="2" t="s">
        <v>96</v>
      </c>
      <c r="C76" s="16">
        <v>0</v>
      </c>
      <c r="D76" s="12"/>
      <c r="E76" s="2"/>
      <c r="F76" s="60"/>
      <c r="G76" s="54"/>
    </row>
    <row r="77" spans="1:7" s="3" customFormat="1" ht="18.75" customHeight="1">
      <c r="A77" s="28" t="s">
        <v>60</v>
      </c>
      <c r="B77" s="2" t="s">
        <v>95</v>
      </c>
      <c r="C77" s="16">
        <v>0</v>
      </c>
      <c r="D77" s="12"/>
      <c r="E77" s="2"/>
      <c r="F77" s="60"/>
      <c r="G77" s="54"/>
    </row>
    <row r="78" spans="1:7" s="3" customFormat="1" ht="28.5">
      <c r="A78" s="15"/>
      <c r="B78" s="2" t="s">
        <v>61</v>
      </c>
      <c r="C78" s="16">
        <v>0</v>
      </c>
      <c r="D78" s="12"/>
      <c r="E78" s="2"/>
      <c r="F78" s="60"/>
      <c r="G78" s="54"/>
    </row>
    <row r="79" spans="1:7" s="3" customFormat="1" ht="16.5" customHeight="1">
      <c r="A79" s="15"/>
      <c r="B79" s="2" t="s">
        <v>94</v>
      </c>
      <c r="C79" s="16">
        <v>0</v>
      </c>
      <c r="D79" s="12"/>
      <c r="E79" s="2"/>
      <c r="F79" s="60"/>
      <c r="G79" s="54"/>
    </row>
    <row r="80" spans="1:7" s="3" customFormat="1">
      <c r="A80" s="15">
        <v>57</v>
      </c>
      <c r="B80" s="2" t="s">
        <v>62</v>
      </c>
      <c r="C80" s="16">
        <f>ROUND(SUM(C71:C75),0)</f>
        <v>0</v>
      </c>
      <c r="D80" s="12"/>
      <c r="E80" s="2"/>
      <c r="F80" s="60"/>
      <c r="G80" s="54"/>
    </row>
    <row r="81" spans="1:7" s="3" customFormat="1" ht="15.75">
      <c r="A81" s="15">
        <f t="shared" si="0"/>
        <v>58</v>
      </c>
      <c r="B81" s="2" t="s">
        <v>63</v>
      </c>
      <c r="C81" s="36">
        <f>C69+C80</f>
        <v>648</v>
      </c>
      <c r="D81" s="12"/>
      <c r="E81" s="2"/>
      <c r="F81" s="60"/>
      <c r="G81" s="54"/>
    </row>
    <row r="82" spans="1:7" s="3" customFormat="1" ht="15.75">
      <c r="A82" s="15">
        <f t="shared" si="0"/>
        <v>59</v>
      </c>
      <c r="B82" s="2" t="s">
        <v>64</v>
      </c>
      <c r="C82" s="36">
        <f>C62+C81</f>
        <v>4326</v>
      </c>
      <c r="D82" s="57">
        <f>D62+D81</f>
        <v>0</v>
      </c>
      <c r="E82" s="2"/>
      <c r="F82" s="60"/>
      <c r="G82" s="54"/>
    </row>
    <row r="83" spans="1:7" s="3" customFormat="1" ht="28.5">
      <c r="A83" s="15"/>
      <c r="B83" s="2" t="s">
        <v>65</v>
      </c>
      <c r="C83" s="16">
        <f>-D29</f>
        <v>0</v>
      </c>
      <c r="D83" s="12"/>
      <c r="E83" s="2"/>
      <c r="F83" s="60"/>
      <c r="G83" s="54"/>
    </row>
    <row r="84" spans="1:7" s="3" customFormat="1" ht="28.5">
      <c r="A84" s="15"/>
      <c r="B84" s="2" t="s">
        <v>100</v>
      </c>
      <c r="C84" s="16">
        <f>-D29</f>
        <v>0</v>
      </c>
      <c r="D84" s="12"/>
      <c r="E84" s="2"/>
      <c r="F84" s="60"/>
      <c r="G84" s="54"/>
    </row>
    <row r="85" spans="1:7" s="3" customFormat="1" ht="16.5" thickBot="1">
      <c r="A85" s="24">
        <v>60</v>
      </c>
      <c r="B85" s="21" t="s">
        <v>66</v>
      </c>
      <c r="C85" s="58">
        <v>30507</v>
      </c>
      <c r="D85" s="12"/>
      <c r="E85" s="2"/>
      <c r="F85" s="60"/>
      <c r="G85" s="54"/>
    </row>
    <row r="86" spans="1:7" s="3" customFormat="1" ht="21.75" customHeight="1" thickBot="1">
      <c r="A86" s="26"/>
      <c r="B86" s="29" t="s">
        <v>67</v>
      </c>
      <c r="C86" s="27"/>
      <c r="D86" s="20"/>
      <c r="E86" s="46"/>
      <c r="F86" s="60"/>
      <c r="G86" s="54"/>
    </row>
    <row r="87" spans="1:7" s="3" customFormat="1" ht="15">
      <c r="A87" s="15">
        <f>A85+1</f>
        <v>61</v>
      </c>
      <c r="B87" s="2" t="s">
        <v>68</v>
      </c>
      <c r="C87" s="52">
        <f>C41/C85</f>
        <v>0.12056249385386961</v>
      </c>
      <c r="D87" s="12"/>
      <c r="E87" s="2"/>
      <c r="F87" s="60"/>
      <c r="G87" s="54"/>
    </row>
    <row r="88" spans="1:7" s="3" customFormat="1" ht="15">
      <c r="A88" s="15">
        <f t="shared" si="0"/>
        <v>62</v>
      </c>
      <c r="B88" s="2" t="s">
        <v>69</v>
      </c>
      <c r="C88" s="52">
        <f>C62/C85</f>
        <v>0.12056249385386961</v>
      </c>
      <c r="D88" s="12"/>
      <c r="E88" s="2"/>
      <c r="F88" s="60"/>
      <c r="G88" s="54"/>
    </row>
    <row r="89" spans="1:7" s="3" customFormat="1" ht="15">
      <c r="A89" s="15">
        <f t="shared" si="0"/>
        <v>63</v>
      </c>
      <c r="B89" s="2" t="s">
        <v>70</v>
      </c>
      <c r="C89" s="52">
        <f>C82/C85</f>
        <v>0.14180352050349102</v>
      </c>
      <c r="D89" s="12"/>
      <c r="E89" s="2"/>
      <c r="F89" s="60"/>
      <c r="G89" s="54"/>
    </row>
    <row r="90" spans="1:7" s="3" customFormat="1">
      <c r="A90" s="15">
        <f t="shared" si="0"/>
        <v>64</v>
      </c>
      <c r="B90" s="2" t="s">
        <v>71</v>
      </c>
      <c r="C90" s="12"/>
      <c r="D90" s="12"/>
      <c r="E90" s="2"/>
      <c r="F90" s="60"/>
      <c r="G90" s="54"/>
    </row>
    <row r="91" spans="1:7" s="3" customFormat="1">
      <c r="A91" s="15">
        <f t="shared" si="0"/>
        <v>65</v>
      </c>
      <c r="B91" s="2" t="s">
        <v>71</v>
      </c>
      <c r="C91" s="12"/>
      <c r="D91" s="12"/>
      <c r="E91" s="2"/>
      <c r="F91" s="60"/>
      <c r="G91" s="54"/>
    </row>
    <row r="92" spans="1:7" s="3" customFormat="1">
      <c r="A92" s="15">
        <f t="shared" si="0"/>
        <v>66</v>
      </c>
      <c r="B92" s="2" t="s">
        <v>71</v>
      </c>
      <c r="C92" s="12"/>
      <c r="D92" s="12"/>
      <c r="E92" s="2"/>
      <c r="F92" s="60"/>
      <c r="G92" s="54"/>
    </row>
    <row r="93" spans="1:7" s="3" customFormat="1">
      <c r="A93" s="15">
        <f t="shared" si="0"/>
        <v>67</v>
      </c>
      <c r="B93" s="2" t="s">
        <v>71</v>
      </c>
      <c r="C93" s="12"/>
      <c r="D93" s="12"/>
      <c r="E93" s="2"/>
      <c r="F93" s="60"/>
      <c r="G93" s="54"/>
    </row>
    <row r="94" spans="1:7" s="3" customFormat="1" ht="15" thickBot="1">
      <c r="A94" s="24">
        <f t="shared" si="0"/>
        <v>68</v>
      </c>
      <c r="B94" s="21" t="s">
        <v>71</v>
      </c>
      <c r="C94" s="25"/>
      <c r="D94" s="12"/>
      <c r="E94" s="2"/>
      <c r="F94" s="60"/>
      <c r="G94" s="54"/>
    </row>
    <row r="95" spans="1:7" s="3" customFormat="1" ht="20.25" customHeight="1" thickBot="1">
      <c r="A95" s="26"/>
      <c r="B95" s="29" t="s">
        <v>72</v>
      </c>
      <c r="C95" s="27"/>
      <c r="D95" s="20"/>
      <c r="E95" s="46"/>
      <c r="F95" s="60"/>
      <c r="G95" s="54"/>
    </row>
    <row r="96" spans="1:7" s="3" customFormat="1">
      <c r="A96" s="15">
        <v>69</v>
      </c>
      <c r="B96" s="2" t="s">
        <v>109</v>
      </c>
      <c r="C96" s="50">
        <v>8.1699999999999995E-2</v>
      </c>
      <c r="D96" s="12"/>
      <c r="E96" s="2"/>
      <c r="F96" s="60"/>
      <c r="G96" s="54"/>
    </row>
    <row r="97" spans="1:7" s="3" customFormat="1">
      <c r="A97" s="15">
        <f t="shared" si="0"/>
        <v>70</v>
      </c>
      <c r="B97" s="2" t="s">
        <v>128</v>
      </c>
      <c r="C97" s="50">
        <v>8.1699999999999995E-2</v>
      </c>
      <c r="D97" s="12"/>
      <c r="E97" s="2"/>
      <c r="F97" s="60"/>
      <c r="G97" s="54"/>
    </row>
    <row r="98" spans="1:7" s="3" customFormat="1" ht="15" thickBot="1">
      <c r="A98" s="24">
        <f t="shared" si="0"/>
        <v>71</v>
      </c>
      <c r="B98" s="21" t="s">
        <v>110</v>
      </c>
      <c r="C98" s="50">
        <v>0.115</v>
      </c>
      <c r="D98" s="12"/>
      <c r="E98" s="2"/>
      <c r="F98" s="60"/>
      <c r="G98" s="54"/>
    </row>
    <row r="99" spans="1:7" ht="22.5" customHeight="1" thickBot="1">
      <c r="A99" s="26"/>
      <c r="B99" s="29" t="s">
        <v>73</v>
      </c>
      <c r="C99" s="27"/>
      <c r="D99" s="20"/>
      <c r="E99" s="46"/>
      <c r="F99" s="60"/>
      <c r="G99" s="56"/>
    </row>
    <row r="100" spans="1:7" ht="43.5" thickBot="1">
      <c r="A100" s="17">
        <v>72</v>
      </c>
      <c r="B100" s="6" t="s">
        <v>74</v>
      </c>
      <c r="C100" s="16">
        <v>0</v>
      </c>
      <c r="D100" s="12"/>
      <c r="E100" s="2"/>
      <c r="F100" s="60"/>
      <c r="G100" s="56"/>
    </row>
    <row r="101" spans="1:7" ht="43.5" thickBot="1">
      <c r="A101" s="17">
        <v>73</v>
      </c>
      <c r="B101" s="6" t="s">
        <v>75</v>
      </c>
      <c r="C101" s="16">
        <v>0</v>
      </c>
      <c r="D101" s="12"/>
      <c r="E101" s="2"/>
      <c r="F101" s="60"/>
      <c r="G101" s="56"/>
    </row>
    <row r="102" spans="1:7" ht="15" thickBot="1">
      <c r="A102" s="15">
        <f t="shared" ref="A102:A115" si="1">A101+1</f>
        <v>74</v>
      </c>
      <c r="B102" s="6" t="s">
        <v>76</v>
      </c>
      <c r="C102" s="16">
        <v>0</v>
      </c>
      <c r="D102" s="12"/>
      <c r="E102" s="2"/>
      <c r="F102" s="60"/>
      <c r="G102" s="56"/>
    </row>
    <row r="103" spans="1:7" ht="29.25" thickBot="1">
      <c r="A103" s="17">
        <f t="shared" si="1"/>
        <v>75</v>
      </c>
      <c r="B103" s="21" t="s">
        <v>125</v>
      </c>
      <c r="C103" s="38">
        <f>ROUND((383+7)+C29+D29,0)</f>
        <v>365</v>
      </c>
      <c r="D103" s="25"/>
      <c r="E103" s="47" t="s">
        <v>113</v>
      </c>
      <c r="F103" s="60"/>
      <c r="G103" s="56"/>
    </row>
    <row r="104" spans="1:7" ht="19.5" customHeight="1" thickBot="1">
      <c r="A104" s="26"/>
      <c r="B104" s="29" t="s">
        <v>77</v>
      </c>
      <c r="C104" s="27"/>
      <c r="D104" s="27"/>
      <c r="E104" s="48"/>
      <c r="F104" s="60"/>
      <c r="G104" s="56"/>
    </row>
    <row r="105" spans="1:7" ht="29.25" thickBot="1">
      <c r="A105" s="17">
        <v>76</v>
      </c>
      <c r="B105" s="6" t="s">
        <v>78</v>
      </c>
      <c r="C105" s="16">
        <f>ROUND(496.656+21.879+0.277,0)</f>
        <v>519</v>
      </c>
      <c r="D105" s="12"/>
      <c r="E105" s="2" t="s">
        <v>115</v>
      </c>
      <c r="F105" s="60"/>
      <c r="G105" s="56"/>
    </row>
    <row r="106" spans="1:7" ht="29.25" thickBot="1">
      <c r="A106" s="17">
        <f t="shared" si="1"/>
        <v>77</v>
      </c>
      <c r="B106" s="6" t="s">
        <v>79</v>
      </c>
      <c r="C106" s="16">
        <f>C68</f>
        <v>345</v>
      </c>
      <c r="D106" s="12"/>
      <c r="E106" s="2" t="s">
        <v>115</v>
      </c>
      <c r="F106" s="60"/>
      <c r="G106" s="56"/>
    </row>
    <row r="107" spans="1:7" ht="29.25" thickBot="1">
      <c r="A107" s="17">
        <f t="shared" si="1"/>
        <v>78</v>
      </c>
      <c r="B107" s="6" t="s">
        <v>80</v>
      </c>
      <c r="C107" s="12"/>
      <c r="D107" s="12"/>
      <c r="E107" s="2"/>
      <c r="F107" s="60"/>
      <c r="G107" s="56"/>
    </row>
    <row r="108" spans="1:7" ht="29.25" thickBot="1">
      <c r="A108" s="17">
        <f t="shared" si="1"/>
        <v>79</v>
      </c>
      <c r="B108" s="21" t="s">
        <v>81</v>
      </c>
      <c r="C108" s="12"/>
      <c r="D108" s="12"/>
      <c r="E108" s="2"/>
      <c r="F108" s="60"/>
      <c r="G108" s="56"/>
    </row>
    <row r="109" spans="1:7" ht="30.75" customHeight="1" thickBot="1">
      <c r="A109" s="26"/>
      <c r="B109" s="29" t="s">
        <v>97</v>
      </c>
      <c r="C109" s="30"/>
      <c r="D109" s="20"/>
      <c r="E109" s="46"/>
      <c r="F109" s="60"/>
      <c r="G109" s="56"/>
    </row>
    <row r="110" spans="1:7" ht="29.25" thickBot="1">
      <c r="A110" s="17">
        <v>80</v>
      </c>
      <c r="B110" s="6" t="s">
        <v>82</v>
      </c>
      <c r="C110" s="16">
        <v>0</v>
      </c>
      <c r="D110" s="12"/>
      <c r="E110" s="2"/>
      <c r="F110" s="60"/>
      <c r="G110" s="56"/>
    </row>
    <row r="111" spans="1:7" ht="15" thickBot="1">
      <c r="A111" s="15">
        <f t="shared" si="1"/>
        <v>81</v>
      </c>
      <c r="B111" s="6" t="s">
        <v>83</v>
      </c>
      <c r="C111" s="16">
        <v>0</v>
      </c>
      <c r="D111" s="12"/>
      <c r="E111" s="2"/>
      <c r="F111" s="60"/>
      <c r="G111" s="56"/>
    </row>
    <row r="112" spans="1:7" ht="29.25" thickBot="1">
      <c r="A112" s="17">
        <f t="shared" si="1"/>
        <v>82</v>
      </c>
      <c r="B112" s="6" t="s">
        <v>84</v>
      </c>
      <c r="C112" s="16">
        <v>0</v>
      </c>
      <c r="D112" s="12"/>
      <c r="E112" s="2"/>
      <c r="F112" s="60"/>
      <c r="G112" s="56"/>
    </row>
    <row r="113" spans="1:7" ht="15" thickBot="1">
      <c r="A113" s="15">
        <f t="shared" si="1"/>
        <v>83</v>
      </c>
      <c r="B113" s="6" t="s">
        <v>85</v>
      </c>
      <c r="C113" s="16">
        <v>0</v>
      </c>
      <c r="D113" s="12"/>
      <c r="E113" s="2"/>
      <c r="F113" s="60"/>
      <c r="G113" s="56"/>
    </row>
    <row r="114" spans="1:7" ht="29.25" thickBot="1">
      <c r="A114" s="17">
        <f t="shared" si="1"/>
        <v>84</v>
      </c>
      <c r="B114" s="6" t="s">
        <v>86</v>
      </c>
      <c r="C114" s="16">
        <f>ROUND(IF(0.1*646.425&lt;43.045,0.1*646.425,43.045),0)-0.1*0</f>
        <v>43</v>
      </c>
      <c r="D114" s="12"/>
      <c r="E114" s="2"/>
      <c r="F114" s="60"/>
      <c r="G114" s="56"/>
    </row>
    <row r="115" spans="1:7" ht="18.75" customHeight="1" thickBot="1">
      <c r="A115" s="15">
        <f t="shared" si="1"/>
        <v>85</v>
      </c>
      <c r="B115" s="6" t="s">
        <v>87</v>
      </c>
      <c r="C115" s="16">
        <f>IF(43&gt;C114,43-C114,0)</f>
        <v>0</v>
      </c>
      <c r="D115" s="12"/>
      <c r="E115" s="2"/>
      <c r="F115" s="60"/>
      <c r="G115" s="56"/>
    </row>
    <row r="116" spans="1:7" ht="13.5" customHeight="1">
      <c r="A116" s="61" t="s">
        <v>123</v>
      </c>
      <c r="B116" s="61"/>
      <c r="C116" s="61"/>
      <c r="D116" s="61"/>
      <c r="E116" s="61"/>
      <c r="F116" s="55"/>
    </row>
    <row r="117" spans="1:7" ht="15">
      <c r="A117" t="s">
        <v>120</v>
      </c>
      <c r="B117" s="53" t="s">
        <v>118</v>
      </c>
      <c r="C117"/>
    </row>
    <row r="118" spans="1:7">
      <c r="A118" s="62" t="s">
        <v>124</v>
      </c>
      <c r="B118" s="62"/>
      <c r="C118" s="62"/>
      <c r="D118" s="62"/>
      <c r="E118" s="62"/>
      <c r="F118" s="62"/>
    </row>
  </sheetData>
  <sheetProtection password="C99A" sheet="1" objects="1" scenarios="1"/>
  <dataConsolidate/>
  <mergeCells count="4">
    <mergeCell ref="A5:E5"/>
    <mergeCell ref="F6:F115"/>
    <mergeCell ref="A116:E116"/>
    <mergeCell ref="A118:F118"/>
  </mergeCells>
  <printOptions horizontalCentered="1" verticalCentered="1"/>
  <pageMargins left="0" right="0" top="0" bottom="0" header="0" footer="0"/>
  <pageSetup paperSize="8"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גליונות עבודה</vt:lpstr>
      </vt:variant>
      <vt:variant>
        <vt:i4>3</vt:i4>
      </vt:variant>
      <vt:variant>
        <vt:lpstr>טווחים בעלי שם</vt:lpstr>
      </vt:variant>
      <vt:variant>
        <vt:i4>1</vt:i4>
      </vt:variant>
    </vt:vector>
  </HeadingPairs>
  <TitlesOfParts>
    <vt:vector size="4" baseType="lpstr">
      <vt:lpstr>גיליון1</vt:lpstr>
      <vt:lpstr>גיליון2</vt:lpstr>
      <vt:lpstr>גיליון3</vt:lpstr>
      <vt:lpstr>גיליון1!WPrint_TitlesW</vt:lpstr>
    </vt:vector>
  </TitlesOfParts>
  <Company>BMD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Pipkin</dc:creator>
  <cp:lastModifiedBy>אבי סוארי</cp:lastModifiedBy>
  <cp:lastPrinted>2021-05-11T11:58:49Z</cp:lastPrinted>
  <dcterms:created xsi:type="dcterms:W3CDTF">2014-02-23T12:39:32Z</dcterms:created>
  <dcterms:modified xsi:type="dcterms:W3CDTF">2021-11-08T19:54:39Z</dcterms:modified>
</cp:coreProperties>
</file>